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500" firstSheet="0" activeTab="3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Esquemas" sheetId="4" state="visible" r:id="rId4"/>
  </sheets>
  <definedNames/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0.0"/>
    <numFmt numFmtId="166" formatCode="0.0%"/>
    <numFmt numFmtId="167" formatCode="0.000000"/>
  </numFmts>
  <fonts count="19">
    <font>
      <name val="Calibri"/>
      <charset val="1"/>
      <family val="2"/>
      <color theme="1"/>
      <sz val="11"/>
    </font>
    <font>
      <name val="Arial"/>
      <charset val="1"/>
      <b val="1"/>
      <color rgb="FFFFFFFF"/>
      <sz val="14"/>
    </font>
    <font>
      <name val="Arial"/>
      <charset val="1"/>
      <i val="1"/>
      <color rgb="FFC00000"/>
      <sz val="10"/>
    </font>
    <font>
      <name val="Arial"/>
      <charset val="1"/>
      <b val="1"/>
      <sz val="11"/>
    </font>
    <font>
      <name val="Arial"/>
      <charset val="1"/>
      <color rgb="FF000000"/>
      <sz val="11"/>
    </font>
    <font>
      <name val="Arial"/>
      <charset val="1"/>
      <color rgb="FF0000FF"/>
      <sz val="11"/>
    </font>
    <font>
      <name val="Arial"/>
      <charset val="1"/>
      <i val="1"/>
      <color rgb="FF595959"/>
      <sz val="9"/>
    </font>
    <font>
      <name val="Arial"/>
      <charset val="1"/>
      <color rgb="FF008000"/>
      <sz val="11"/>
    </font>
    <font>
      <name val="Calibri"/>
      <sz val="11"/>
    </font>
    <font>
      <name val="Calibri"/>
      <b val="1"/>
      <color rgb="00FFFFFF"/>
      <sz val="13"/>
    </font>
    <font>
      <name val="Calibri"/>
      <i val="1"/>
      <color rgb="00C00000"/>
      <sz val="9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0000FF"/>
      <sz val="10"/>
    </font>
    <font>
      <name val="Calibri"/>
      <color rgb="00595959"/>
      <sz val="10"/>
    </font>
    <font>
      <name val="Calibri"/>
      <i val="1"/>
      <color rgb="00595959"/>
      <sz val="9"/>
    </font>
    <font>
      <name val="Calibri"/>
      <b val="1"/>
      <sz val="10"/>
    </font>
    <font>
      <name val="Calibri"/>
      <color rgb="00008000"/>
      <sz val="10"/>
    </font>
    <font>
      <name val="Calibri"/>
      <b val="1"/>
      <color rgb="00008000"/>
      <sz val="10"/>
    </font>
  </fonts>
  <fills count="9">
    <fill>
      <patternFill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BDD7EE"/>
        <bgColor rgb="FF99CCFF"/>
      </patternFill>
    </fill>
    <fill>
      <patternFill patternType="solid">
        <fgColor rgb="FFFFFF00"/>
        <bgColor rgb="FFFFFF00"/>
      </patternFill>
    </fill>
    <fill>
      <patternFill patternType="solid">
        <fgColor rgb="001F4E78"/>
      </patternFill>
    </fill>
    <fill>
      <patternFill patternType="solid">
        <fgColor rgb="00BDD7EE"/>
      </patternFill>
    </fill>
    <fill>
      <patternFill patternType="solid">
        <fgColor rgb="00FFFF00"/>
      </patternFill>
    </fill>
    <fill>
      <patternFill patternType="solid">
        <fgColor rgb="00E7E6E6"/>
      </patternFill>
    </fill>
  </fills>
  <borders count="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/>
    <border>
      <bottom style="thin">
        <color rgb="00BFBFBF"/>
      </bottom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6" fillId="0" borderId="0" applyAlignment="1" pivotButton="0" quotePrefix="0" xfId="0">
      <alignment wrapText="1"/>
    </xf>
    <xf numFmtId="0" fontId="3" fillId="3" borderId="0" pivotButton="0" quotePrefix="0" xfId="0"/>
    <xf numFmtId="0" fontId="6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0" borderId="0" pivotButton="0" quotePrefix="0" xfId="0"/>
    <xf numFmtId="0" fontId="3" fillId="3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1" fontId="5" fillId="4" borderId="1" pivotButton="0" quotePrefix="0" xfId="0"/>
    <xf numFmtId="2" fontId="5" fillId="4" borderId="1" pivotButton="0" quotePrefix="0" xfId="0"/>
    <xf numFmtId="164" fontId="4" fillId="0" borderId="1" pivotButton="0" quotePrefix="0" xfId="0"/>
    <xf numFmtId="0" fontId="0" fillId="0" borderId="1" pivotButton="0" quotePrefix="0" xfId="0"/>
    <xf numFmtId="2" fontId="4" fillId="0" borderId="1" pivotButton="0" quotePrefix="0" xfId="0"/>
    <xf numFmtId="0" fontId="3" fillId="0" borderId="1" pivotButton="0" quotePrefix="0" xfId="0"/>
    <xf numFmtId="2" fontId="3" fillId="0" borderId="1" pivotButton="0" quotePrefix="0" xfId="0"/>
    <xf numFmtId="2" fontId="7" fillId="0" borderId="1" pivotButton="0" quotePrefix="0" xfId="0"/>
    <xf numFmtId="0" fontId="9" fillId="5" borderId="2" applyAlignment="1" pivotButton="0" quotePrefix="0" xfId="0">
      <alignment horizontal="left" vertical="center" wrapText="1"/>
    </xf>
    <xf numFmtId="0" fontId="10" fillId="0" borderId="2" applyAlignment="1" pivotButton="0" quotePrefix="0" xfId="0">
      <alignment vertical="center" wrapText="1"/>
    </xf>
    <xf numFmtId="0" fontId="8" fillId="0" borderId="2" pivotButton="0" quotePrefix="0" xfId="0"/>
    <xf numFmtId="0" fontId="11" fillId="6" borderId="3" applyAlignment="1" pivotButton="0" quotePrefix="0" xfId="0">
      <alignment horizontal="left" vertical="center" wrapText="1"/>
    </xf>
    <xf numFmtId="0" fontId="11" fillId="6" borderId="3" applyAlignment="1" pivotButton="0" quotePrefix="0" xfId="0">
      <alignment horizontal="center" vertical="center" wrapText="1"/>
    </xf>
    <xf numFmtId="0" fontId="12" fillId="0" borderId="2" applyAlignment="1" pivotButton="0" quotePrefix="0" xfId="0">
      <alignment vertical="center" wrapText="1"/>
    </xf>
    <xf numFmtId="0" fontId="12" fillId="0" borderId="2" applyAlignment="1" pivotButton="0" quotePrefix="0" xfId="0">
      <alignment horizontal="center" vertical="center"/>
    </xf>
    <xf numFmtId="1" fontId="13" fillId="7" borderId="2" applyAlignment="1" pivotButton="0" quotePrefix="0" xfId="0">
      <alignment vertical="center"/>
    </xf>
    <xf numFmtId="0" fontId="12" fillId="0" borderId="2" applyAlignment="1" pivotButton="0" quotePrefix="0" xfId="0">
      <alignment horizontal="center" vertical="center" wrapText="1"/>
    </xf>
    <xf numFmtId="2" fontId="13" fillId="7" borderId="2" applyAlignment="1" pivotButton="0" quotePrefix="0" xfId="0">
      <alignment vertical="center"/>
    </xf>
    <xf numFmtId="165" fontId="13" fillId="7" borderId="2" applyAlignment="1" pivotButton="0" quotePrefix="0" xfId="0">
      <alignment vertical="center"/>
    </xf>
    <xf numFmtId="0" fontId="13" fillId="7" borderId="2" applyAlignment="1" pivotButton="0" quotePrefix="0" xfId="0">
      <alignment vertical="center"/>
    </xf>
    <xf numFmtId="166" fontId="13" fillId="7" borderId="2" applyAlignment="1" pivotButton="0" quotePrefix="0" xfId="0">
      <alignment vertical="center"/>
    </xf>
    <xf numFmtId="0" fontId="11" fillId="6" borderId="2" applyAlignment="1" pivotButton="0" quotePrefix="0" xfId="0">
      <alignment vertical="center" wrapText="1"/>
    </xf>
    <xf numFmtId="2" fontId="14" fillId="8" borderId="2" applyAlignment="1" pivotButton="0" quotePrefix="0" xfId="0">
      <alignment vertical="center"/>
    </xf>
    <xf numFmtId="0" fontId="12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horizontal="center" vertical="center"/>
    </xf>
    <xf numFmtId="1" fontId="13" fillId="7" borderId="0" applyAlignment="1" pivotButton="0" quotePrefix="0" xfId="0">
      <alignment vertical="center"/>
    </xf>
    <xf numFmtId="0" fontId="12" fillId="0" borderId="0" applyAlignment="1" pivotButton="0" quotePrefix="0" xfId="0">
      <alignment horizontal="center" vertical="center" wrapText="1"/>
    </xf>
    <xf numFmtId="0" fontId="13" fillId="7" borderId="0" applyAlignment="1" pivotButton="0" quotePrefix="0" xfId="0">
      <alignment vertical="center"/>
    </xf>
    <xf numFmtId="2" fontId="13" fillId="7" borderId="0" applyAlignment="1" pivotButton="0" quotePrefix="0" xfId="0">
      <alignment vertical="center"/>
    </xf>
    <xf numFmtId="2" fontId="14" fillId="8" borderId="0" applyAlignment="1" pivotButton="0" quotePrefix="0" xfId="0">
      <alignment vertical="center"/>
    </xf>
    <xf numFmtId="164" fontId="14" fillId="8" borderId="0" applyAlignment="1" pivotButton="0" quotePrefix="0" xfId="0">
      <alignment vertical="center"/>
    </xf>
    <xf numFmtId="166" fontId="14" fillId="8" borderId="0" applyAlignment="1" pivotButton="0" quotePrefix="0" xfId="0">
      <alignment vertical="center"/>
    </xf>
    <xf numFmtId="1" fontId="14" fillId="8" borderId="0" applyAlignment="1" pivotButton="0" quotePrefix="0" xfId="0">
      <alignment vertical="center"/>
    </xf>
    <xf numFmtId="166" fontId="13" fillId="7" borderId="0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  <xf numFmtId="164" fontId="12" fillId="0" borderId="2" applyAlignment="1" pivotButton="0" quotePrefix="0" xfId="0">
      <alignment vertical="center"/>
    </xf>
    <xf numFmtId="2" fontId="12" fillId="0" borderId="2" applyAlignment="1" pivotButton="0" quotePrefix="0" xfId="0">
      <alignment vertical="center"/>
    </xf>
    <xf numFmtId="164" fontId="12" fillId="0" borderId="0" applyAlignment="1" pivotButton="0" quotePrefix="0" xfId="0">
      <alignment vertical="center"/>
    </xf>
    <xf numFmtId="0" fontId="11" fillId="6" borderId="0" applyAlignment="1" pivotButton="0" quotePrefix="0" xfId="0">
      <alignment vertical="center" wrapText="1"/>
    </xf>
    <xf numFmtId="1" fontId="12" fillId="0" borderId="0" applyAlignment="1" pivotButton="0" quotePrefix="0" xfId="0">
      <alignment vertical="center"/>
    </xf>
    <xf numFmtId="2" fontId="12" fillId="0" borderId="0" applyAlignment="1" pivotButton="0" quotePrefix="0" xfId="0">
      <alignment vertical="center"/>
    </xf>
    <xf numFmtId="167" fontId="12" fillId="0" borderId="0" applyAlignment="1" pivotButton="0" quotePrefix="0" xfId="0">
      <alignment vertical="center"/>
    </xf>
    <xf numFmtId="166" fontId="12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2" fontId="17" fillId="0" borderId="2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1" fontId="17" fillId="0" borderId="2" applyAlignment="1" pivotButton="0" quotePrefix="0" xfId="0">
      <alignment vertical="center"/>
    </xf>
    <xf numFmtId="2" fontId="17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 wrapText="1"/>
    </xf>
  </cellXfs>
  <cellStyles count="1">
    <cellStyle name="Normal" xfId="0" builtinId="0"/>
  </cellStyles>
  <dxfs count="2">
    <dxf>
      <fill>
        <patternFill patternType="solid">
          <fgColor rgb="00C6E0B4"/>
        </patternFill>
      </fill>
    </dxf>
    <dxf>
      <fill>
        <patternFill patternType="solid">
          <fgColor rgb="00F4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OpenAI</author>
  </authors>
  <commentList>
    <comment ref="C18" authorId="0" shapeId="0">
      <text>
        <t>Tabla 7.2: para caudales &gt;9 m³/d, TRH = 0,75 d si T&lt;15 °C y 0,50 d si T≥15 °C. La Guía no recomienda FAFA por debajo de 15 °C salvo justificación.
https://ceh.cedex.es/web/documentos/FCAS/2_Guia_PTAR_Bolivia.pdf</t>
      </text>
    </comment>
    <comment ref="C19" authorId="0" shapeId="0">
      <text>
        <t>NBR 13969 (1997), citada por la Guía: V = 1,60·N·C·TRH.
https://ceh.cedex.es/web/documentos/FCAS/2_Guia_PTAR_Bolivia.pdf</t>
      </text>
    </comment>
    <comment ref="C22" authorId="0" shapeId="0">
      <text>
        <t>Con falso fondo, la Guía adopta 0,60 m de material filtrante; con parrilla se usa habitualmente 1,20 m.
https://ceh.cedex.es/web/documentos/FCAS/2_Guia_PTAR_Bolivia.pdf</t>
      </text>
    </comment>
    <comment ref="C23" authorId="0" shapeId="0">
      <text>
        <t>El falso fondo se limita a aproximadamente 0,60 m incluyendo la losa.
https://ceh.cedex.es/web/documentos/FCAS/2_Guia_PTAR_Bolivia.pdf</t>
      </text>
    </comment>
    <comment ref="C27" authorId="0" shapeId="0">
      <text>
        <t>Cada tubo de alimentación debe cubrir menos de 3 m² de fondo.
https://ceh.cedex.es/web/documentos/FCAS/2_Guia_PTAR_Bolivia.pdf</t>
      </text>
    </comment>
    <comment ref="C28" authorId="0" shapeId="0">
      <text>
        <t>Losa perforada: orificios de 2,5 cm de diámetro.
https://ceh.cedex.es/web/documentos/FCAS/2_Guia_PTAR_Bolivia.pdf</t>
      </text>
    </comment>
    <comment ref="C29" authorId="0" shapeId="0">
      <text>
        <t>La suma de áreas de orificios debe ser al menos 5% del área del falso fondo.
https://ceh.cedex.es/web/documentos/FCAS/2_Guia_PTAR_Bolivia.pdf</t>
      </text>
    </comment>
    <comment ref="C30" authorId="0" shapeId="0">
      <text>
        <t>Material filtrante recomendado: grava/canto rodado inerte de 25-50 mm.
https://ceh.cedex.es/web/documentos/FCAS/2_Guia_PTAR_Bolivia.pdf</t>
      </text>
    </comment>
    <comment ref="C32" authorId="0" shapeId="0">
      <text>
        <t>Producción de lodos FAFA: 0,1-0,2 kg MS/kg DQO alimentada; se adopta 0,15 como valor medio.
https://ceh.cedex.es/web/documentos/FCAS/2_Guia_PTAR_Bolivia.pdf</t>
      </text>
    </comment>
    <comment ref="C38" authorId="0" shapeId="0">
      <text>
        <t>Hormigón armado: espesores mínimos de muros y piso de 0,20 m.
https://ceh.cedex.es/web/documentos/FCAS/2_Guia_PTAR_Bolivia.pdf</t>
      </text>
    </comment>
    <comment ref="C39" authorId="0" shapeId="0">
      <text>
        <t>En FAFA rectangular, distancia entre canales/tuberías de recolección ≤1,5 m.
https://ceh.cedex.es/web/documentos/FCAS/2_Guia_PTAR_Bolivia.pdf</t>
      </text>
    </comment>
    <comment ref="C40" authorId="0" shapeId="0">
      <text>
        <t>Si el FAFA va cubierto, la Guía recomienda tapa de inspección de 0,80 m de diámetro.
https://ceh.cedex.es/web/documentos/FCAS/2_Guia_PTAR_Bolivia.pdf</t>
      </text>
    </comment>
    <comment ref="C41" authorId="0" shapeId="0">
      <text>
        <t>Tubo guía de drenaje: diámetro de 0,20 m por cada 3 m² de fondo cuando existe falso fondo.
https://ceh.cedex.es/web/documentos/FCAS/2_Guia_PTAR_Bolivia.pdf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3</row>
      <rowOff>0</rowOff>
    </from>
    <ext cx="7239000" cy="5048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6</col>
      <colOff>0</colOff>
      <row>3</row>
      <rowOff>0</rowOff>
    </from>
    <ext cx="7239000" cy="4619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39</row>
      <rowOff>0</rowOff>
    </from>
    <ext cx="11239500" cy="2952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showGridLines="0" zoomScaleNormal="100" workbookViewId="0">
      <pane ySplit="4" topLeftCell="A5" activePane="bottomLeft" state="frozen"/>
      <selection pane="bottomLeft" activeCell="C17" sqref="C17"/>
    </sheetView>
  </sheetViews>
  <sheetFormatPr baseColWidth="10" defaultColWidth="8.6640625" defaultRowHeight="14.4"/>
  <cols>
    <col width="58" customWidth="1" style="8" min="1" max="1"/>
    <col width="12" customWidth="1" style="8" min="2" max="2"/>
    <col width="15" customWidth="1" style="8" min="3" max="3"/>
    <col width="16" customWidth="1" style="8" min="4" max="4"/>
  </cols>
  <sheetData>
    <row r="1" ht="22" customHeight="1" s="8">
      <c r="A1" s="20" t="inlineStr">
        <is>
          <t>FAFA - DATOS DE ENTRADA</t>
        </is>
      </c>
    </row>
    <row r="2" ht="30" customHeight="1" s="8">
      <c r="A2" s="21" t="inlineStr">
        <is>
          <t>Celdas amarillas: editar con los datos reales del proyecto. Las celdas grises corresponden a criterios base de la Guía y no deberían modificarse sin justificación técnica.</t>
        </is>
      </c>
    </row>
    <row r="3">
      <c r="A3" s="22" t="n"/>
      <c r="B3" s="22" t="n"/>
      <c r="C3" s="22" t="n"/>
      <c r="D3" s="22" t="n"/>
    </row>
    <row r="4" ht="18" customHeight="1" s="8">
      <c r="A4" s="23" t="inlineStr">
        <is>
          <t>Parámetro</t>
        </is>
      </c>
      <c r="B4" s="24" t="inlineStr">
        <is>
          <t>Símbolo</t>
        </is>
      </c>
      <c r="C4" s="24" t="inlineStr">
        <is>
          <t>Valor</t>
        </is>
      </c>
      <c r="D4" s="24" t="inlineStr">
        <is>
          <t>Unidad</t>
        </is>
      </c>
    </row>
    <row r="5" ht="18" customHeight="1" s="8">
      <c r="A5" s="25" t="inlineStr">
        <is>
          <t>Población de diseño</t>
        </is>
      </c>
      <c r="B5" s="26" t="inlineStr">
        <is>
          <t>P</t>
        </is>
      </c>
      <c r="C5" s="27" t="n">
        <v>1000</v>
      </c>
      <c r="D5" s="28" t="inlineStr">
        <is>
          <t>hab</t>
        </is>
      </c>
    </row>
    <row r="6" ht="18" customHeight="1" s="8">
      <c r="A6" s="25" t="inlineStr">
        <is>
          <t>Dotación de agua potable</t>
        </is>
      </c>
      <c r="B6" s="26" t="inlineStr">
        <is>
          <t>Dot</t>
        </is>
      </c>
      <c r="C6" s="27" t="n">
        <v>150</v>
      </c>
      <c r="D6" s="28" t="inlineStr">
        <is>
          <t>L/hab/día</t>
        </is>
      </c>
    </row>
    <row r="7" ht="18" customHeight="1" s="8">
      <c r="A7" s="25" t="inlineStr">
        <is>
          <t>Coeficiente de retorno</t>
        </is>
      </c>
      <c r="B7" s="26" t="inlineStr">
        <is>
          <t>Cr</t>
        </is>
      </c>
      <c r="C7" s="29" t="n">
        <v>0.8</v>
      </c>
      <c r="D7" s="28" t="inlineStr">
        <is>
          <t>-</t>
        </is>
      </c>
    </row>
    <row r="8" ht="18" customHeight="1" s="8">
      <c r="A8" s="25" t="inlineStr">
        <is>
          <t>Temperatura media del agua en el mes más frío</t>
        </is>
      </c>
      <c r="B8" s="26" t="inlineStr">
        <is>
          <t>T</t>
        </is>
      </c>
      <c r="C8" s="30" t="n">
        <v>18</v>
      </c>
      <c r="D8" s="28" t="inlineStr">
        <is>
          <t>°C</t>
        </is>
      </c>
    </row>
    <row r="9" ht="18" customHeight="1" s="8">
      <c r="A9" s="25" t="inlineStr">
        <is>
          <t>DBO5 del agua residual cruda</t>
        </is>
      </c>
      <c r="B9" s="26" t="inlineStr">
        <is>
          <t>DBO0</t>
        </is>
      </c>
      <c r="C9" s="27" t="n">
        <v>400</v>
      </c>
      <c r="D9" s="28" t="inlineStr">
        <is>
          <t>mg/L</t>
        </is>
      </c>
    </row>
    <row r="10" ht="18" customHeight="1" s="8">
      <c r="A10" s="25" t="inlineStr">
        <is>
          <t>DQO del agua residual cruda</t>
        </is>
      </c>
      <c r="B10" s="26" t="inlineStr">
        <is>
          <t>DQO0</t>
        </is>
      </c>
      <c r="C10" s="27" t="n">
        <v>750</v>
      </c>
      <c r="D10" s="28" t="inlineStr">
        <is>
          <t>mg/L</t>
        </is>
      </c>
    </row>
    <row r="11" ht="18" customHeight="1" s="8">
      <c r="A11" s="25" t="inlineStr">
        <is>
          <t>SST del agua residual cruda</t>
        </is>
      </c>
      <c r="B11" s="26" t="inlineStr">
        <is>
          <t>SST0</t>
        </is>
      </c>
      <c r="C11" s="27" t="n">
        <v>450</v>
      </c>
      <c r="D11" s="28" t="inlineStr">
        <is>
          <t>mg/L</t>
        </is>
      </c>
    </row>
    <row r="12" ht="18" customHeight="1" s="8">
      <c r="A12" s="25" t="inlineStr">
        <is>
          <t>Tratamiento primario aguas arriba</t>
        </is>
      </c>
      <c r="B12" s="26" t="inlineStr">
        <is>
          <t>TP</t>
        </is>
      </c>
      <c r="C12" s="31" t="inlineStr">
        <is>
          <t>Tanque Imhoff</t>
        </is>
      </c>
      <c r="D12" s="28" t="inlineStr">
        <is>
          <t>-</t>
        </is>
      </c>
    </row>
    <row r="13" ht="18" customHeight="1" s="8">
      <c r="A13" s="25" t="inlineStr">
        <is>
          <t>Remoción DBO5 en tratamiento primario</t>
        </is>
      </c>
      <c r="B13" s="26" t="inlineStr">
        <is>
          <t>ηDBO,p</t>
        </is>
      </c>
      <c r="C13" s="32" t="n">
        <v>0.3</v>
      </c>
      <c r="D13" s="28" t="inlineStr">
        <is>
          <t>fracción</t>
        </is>
      </c>
    </row>
    <row r="14" ht="18" customHeight="1" s="8">
      <c r="A14" s="25" t="inlineStr">
        <is>
          <t>Remoción DQO en tratamiento primario</t>
        </is>
      </c>
      <c r="B14" s="26" t="inlineStr">
        <is>
          <t>ηDQO,p</t>
        </is>
      </c>
      <c r="C14" s="32" t="n">
        <v>0.25</v>
      </c>
      <c r="D14" s="28" t="inlineStr">
        <is>
          <t>fracción</t>
        </is>
      </c>
    </row>
    <row r="15" ht="18" customHeight="1" s="8">
      <c r="A15" s="25" t="inlineStr">
        <is>
          <t>Remoción SST en tratamiento primario</t>
        </is>
      </c>
      <c r="B15" s="26" t="inlineStr">
        <is>
          <t>ηSST,p</t>
        </is>
      </c>
      <c r="C15" s="32" t="n">
        <v>0.6</v>
      </c>
      <c r="D15" s="28" t="inlineStr">
        <is>
          <t>fracción</t>
        </is>
      </c>
    </row>
    <row r="16" ht="18" customHeight="1" s="8">
      <c r="A16" s="22" t="n"/>
      <c r="B16" s="22" t="n"/>
      <c r="C16" s="22" t="n"/>
      <c r="D16" s="22" t="n"/>
    </row>
    <row r="17" ht="18" customHeight="1" s="8">
      <c r="A17" s="33" t="inlineStr">
        <is>
          <t>PARÁMETROS DE DISEÑO DEL FAFA</t>
        </is>
      </c>
    </row>
    <row r="18" ht="18" customHeight="1" s="8">
      <c r="A18" s="25" t="inlineStr">
        <is>
          <t>Tiempo de retención hidráulica adoptado</t>
        </is>
      </c>
      <c r="B18" s="26" t="inlineStr">
        <is>
          <t>TRH</t>
        </is>
      </c>
      <c r="C18" s="29" t="n">
        <v>0.5</v>
      </c>
      <c r="D18" s="28" t="inlineStr">
        <is>
          <t>d</t>
        </is>
      </c>
    </row>
    <row r="19" ht="18" customHeight="1" s="8">
      <c r="A19" s="25" t="inlineStr">
        <is>
          <t>Factor de volumen del material de relleno (NBR 13969)</t>
        </is>
      </c>
      <c r="B19" s="26" t="inlineStr">
        <is>
          <t>Fv</t>
        </is>
      </c>
      <c r="C19" s="34" t="n">
        <v>1.6</v>
      </c>
      <c r="D19" s="28" t="inlineStr">
        <is>
          <t>-</t>
        </is>
      </c>
    </row>
    <row r="20" ht="18" customHeight="1" s="8">
      <c r="A20" s="35" t="inlineStr">
        <is>
          <t>Número de unidades FAFA en paralelo</t>
        </is>
      </c>
      <c r="B20" s="36" t="inlineStr">
        <is>
          <t>n</t>
        </is>
      </c>
      <c r="C20" s="37" t="n">
        <v>1</v>
      </c>
      <c r="D20" s="38" t="inlineStr">
        <is>
          <t>unid</t>
        </is>
      </c>
    </row>
    <row r="21" ht="18" customHeight="1" s="8">
      <c r="A21" s="35" t="inlineStr">
        <is>
          <t>Configuración de alimentación</t>
        </is>
      </c>
      <c r="B21" s="36" t="inlineStr">
        <is>
          <t>Conf</t>
        </is>
      </c>
      <c r="C21" s="39" t="inlineStr">
        <is>
          <t>Falso fondo</t>
        </is>
      </c>
      <c r="D21" s="38" t="inlineStr">
        <is>
          <t>-</t>
        </is>
      </c>
    </row>
    <row r="22" ht="18" customHeight="1" s="8">
      <c r="A22" s="35" t="inlineStr">
        <is>
          <t>Altura del material filtrante</t>
        </is>
      </c>
      <c r="B22" s="36" t="inlineStr">
        <is>
          <t>hm</t>
        </is>
      </c>
      <c r="C22" s="40" t="n">
        <v>0.6</v>
      </c>
      <c r="D22" s="38" t="inlineStr">
        <is>
          <t>m</t>
        </is>
      </c>
    </row>
    <row r="23" ht="18" customHeight="1" s="8">
      <c r="A23" s="35" t="inlineStr">
        <is>
          <t>Altura del falso fondo (incluye losa)</t>
        </is>
      </c>
      <c r="B23" s="36" t="inlineStr">
        <is>
          <t>hf</t>
        </is>
      </c>
      <c r="C23" s="40" t="n">
        <v>0.6</v>
      </c>
      <c r="D23" s="38" t="inlineStr">
        <is>
          <t>m</t>
        </is>
      </c>
    </row>
    <row r="24" ht="18" customHeight="1" s="8">
      <c r="A24" s="35" t="inlineStr">
        <is>
          <t>Lámina de agua sobre el material filtrante</t>
        </is>
      </c>
      <c r="B24" s="36" t="inlineStr">
        <is>
          <t>ha</t>
        </is>
      </c>
      <c r="C24" s="40" t="n">
        <v>0.3</v>
      </c>
      <c r="D24" s="38" t="inlineStr">
        <is>
          <t>m</t>
        </is>
      </c>
    </row>
    <row r="25" ht="18" customHeight="1" s="8">
      <c r="A25" s="35" t="inlineStr">
        <is>
          <t>Borde libre / resguardo</t>
        </is>
      </c>
      <c r="B25" s="36" t="inlineStr">
        <is>
          <t>bl</t>
        </is>
      </c>
      <c r="C25" s="40" t="n">
        <v>0.2</v>
      </c>
      <c r="D25" s="38" t="inlineStr">
        <is>
          <t>m</t>
        </is>
      </c>
    </row>
    <row r="26" ht="18" customHeight="1" s="8">
      <c r="A26" s="35" t="inlineStr">
        <is>
          <t>Relación largo/ancho adoptada por unidad</t>
        </is>
      </c>
      <c r="B26" s="36" t="inlineStr">
        <is>
          <t>L/B</t>
        </is>
      </c>
      <c r="C26" s="40" t="n">
        <v>2</v>
      </c>
      <c r="D26" s="38" t="inlineStr">
        <is>
          <t>-</t>
        </is>
      </c>
    </row>
    <row r="27" ht="18" customHeight="1" s="8">
      <c r="A27" s="35" t="inlineStr">
        <is>
          <t>Área máxima servida por tubo de alimentación</t>
        </is>
      </c>
      <c r="B27" s="36" t="inlineStr">
        <is>
          <t>At,max</t>
        </is>
      </c>
      <c r="C27" s="41" t="n">
        <v>3</v>
      </c>
      <c r="D27" s="38" t="inlineStr">
        <is>
          <t>m²/tubo</t>
        </is>
      </c>
    </row>
    <row r="28" ht="18" customHeight="1" s="8">
      <c r="A28" s="35" t="inlineStr">
        <is>
          <t>Diámetro de orificios en losa perforada</t>
        </is>
      </c>
      <c r="B28" s="36" t="inlineStr">
        <is>
          <t>do</t>
        </is>
      </c>
      <c r="C28" s="42" t="n">
        <v>0.025</v>
      </c>
      <c r="D28" s="38" t="inlineStr">
        <is>
          <t>m</t>
        </is>
      </c>
    </row>
    <row r="29" ht="18" customHeight="1" s="8">
      <c r="A29" s="35" t="inlineStr">
        <is>
          <t>Área abierta mínima de la losa perforada</t>
        </is>
      </c>
      <c r="B29" s="36" t="inlineStr">
        <is>
          <t>Aab,min</t>
        </is>
      </c>
      <c r="C29" s="43" t="n">
        <v>0.05</v>
      </c>
      <c r="D29" s="38" t="inlineStr">
        <is>
          <t>fracción</t>
        </is>
      </c>
    </row>
    <row r="30" ht="18" customHeight="1" s="8">
      <c r="A30" s="35" t="inlineStr">
        <is>
          <t>Tamaño mínimo del material filtrante</t>
        </is>
      </c>
      <c r="B30" s="36" t="inlineStr">
        <is>
          <t>dmin</t>
        </is>
      </c>
      <c r="C30" s="44" t="n">
        <v>25</v>
      </c>
      <c r="D30" s="38" t="inlineStr">
        <is>
          <t>mm</t>
        </is>
      </c>
    </row>
    <row r="31" ht="18" customHeight="1" s="8">
      <c r="A31" s="35" t="inlineStr">
        <is>
          <t>Tamaño máximo del material filtrante</t>
        </is>
      </c>
      <c r="B31" s="36" t="inlineStr">
        <is>
          <t>dmax</t>
        </is>
      </c>
      <c r="C31" s="44" t="n">
        <v>50</v>
      </c>
      <c r="D31" s="38" t="inlineStr">
        <is>
          <t>mm</t>
        </is>
      </c>
    </row>
    <row r="32" ht="18" customHeight="1" s="8">
      <c r="A32" s="35" t="inlineStr">
        <is>
          <t>Coeficiente de producción de lodos</t>
        </is>
      </c>
      <c r="B32" s="36" t="inlineStr">
        <is>
          <t>Yl</t>
        </is>
      </c>
      <c r="C32" s="40" t="n">
        <v>0.15</v>
      </c>
      <c r="D32" s="38" t="inlineStr">
        <is>
          <t>kg MS/kg DQO</t>
        </is>
      </c>
    </row>
    <row r="33" ht="18" customHeight="1" s="8">
      <c r="A33" s="35" t="inlineStr">
        <is>
          <t>Concentración adoptada del lodo extraído</t>
        </is>
      </c>
      <c r="B33" s="36" t="inlineStr">
        <is>
          <t>Xl</t>
        </is>
      </c>
      <c r="C33" s="45" t="n">
        <v>0.05</v>
      </c>
      <c r="D33" s="38" t="inlineStr">
        <is>
          <t>fracción</t>
        </is>
      </c>
    </row>
    <row r="34" ht="18" customHeight="1" s="8">
      <c r="A34" s="35" t="inlineStr">
        <is>
          <t>Intervalo de extracción/limpieza adoptado</t>
        </is>
      </c>
      <c r="B34" s="36" t="inlineStr">
        <is>
          <t>ΔtL</t>
        </is>
      </c>
      <c r="C34" s="37" t="n">
        <v>75</v>
      </c>
      <c r="D34" s="38" t="inlineStr">
        <is>
          <t>d</t>
        </is>
      </c>
    </row>
    <row r="35" ht="18" customHeight="1" s="8">
      <c r="A35" s="35" t="inlineStr">
        <is>
          <t>Remoción DBO5 adoptada en el FAFA</t>
        </is>
      </c>
      <c r="B35" s="36" t="inlineStr">
        <is>
          <t>ηDBO,f</t>
        </is>
      </c>
      <c r="C35" s="45" t="n">
        <v>0.65</v>
      </c>
      <c r="D35" s="38" t="inlineStr">
        <is>
          <t>fracción</t>
        </is>
      </c>
    </row>
    <row r="36" ht="18" customHeight="1" s="8">
      <c r="A36" s="35" t="inlineStr">
        <is>
          <t>Remoción DQO adoptada en el FAFA</t>
        </is>
      </c>
      <c r="B36" s="36" t="inlineStr">
        <is>
          <t>ηDQO,f</t>
        </is>
      </c>
      <c r="C36" s="45" t="n">
        <v>0.6</v>
      </c>
      <c r="D36" s="38" t="inlineStr">
        <is>
          <t>fracción</t>
        </is>
      </c>
    </row>
    <row r="37" ht="18" customHeight="1" s="8">
      <c r="A37" s="35" t="inlineStr">
        <is>
          <t>Remoción SST adoptada en el FAFA</t>
        </is>
      </c>
      <c r="B37" s="36" t="inlineStr">
        <is>
          <t>ηSST,f</t>
        </is>
      </c>
      <c r="C37" s="45" t="n">
        <v>0.7</v>
      </c>
      <c r="D37" s="38" t="inlineStr">
        <is>
          <t>fracción</t>
        </is>
      </c>
    </row>
    <row r="38" ht="18" customHeight="1" s="8">
      <c r="A38" s="35" t="inlineStr">
        <is>
          <t>Espesor mínimo de muros y piso</t>
        </is>
      </c>
      <c r="B38" s="36" t="inlineStr">
        <is>
          <t>e</t>
        </is>
      </c>
      <c r="C38" s="41" t="n">
        <v>0.2</v>
      </c>
      <c r="D38" s="38" t="inlineStr">
        <is>
          <t>m</t>
        </is>
      </c>
    </row>
    <row r="39" ht="18" customHeight="1" s="8">
      <c r="A39" s="35" t="inlineStr">
        <is>
          <t>Separación máxima entre colectores de salida</t>
        </is>
      </c>
      <c r="B39" s="36" t="inlineStr">
        <is>
          <t>Sc,max</t>
        </is>
      </c>
      <c r="C39" s="41" t="n">
        <v>1.5</v>
      </c>
      <c r="D39" s="38" t="inlineStr">
        <is>
          <t>m</t>
        </is>
      </c>
    </row>
    <row r="40" ht="18" customHeight="1" s="8">
      <c r="A40" s="35" t="inlineStr">
        <is>
          <t>Diámetro de tapa de inspección</t>
        </is>
      </c>
      <c r="B40" s="36" t="inlineStr">
        <is>
          <t>Dt</t>
        </is>
      </c>
      <c r="C40" s="41" t="n">
        <v>0.8</v>
      </c>
      <c r="D40" s="38" t="inlineStr">
        <is>
          <t>m</t>
        </is>
      </c>
    </row>
    <row r="41" ht="18" customHeight="1" s="8">
      <c r="A41" s="35" t="inlineStr">
        <is>
          <t>Diámetro de tubo guía de drenaje</t>
        </is>
      </c>
      <c r="B41" s="36" t="inlineStr">
        <is>
          <t>Dg</t>
        </is>
      </c>
      <c r="C41" s="41" t="n">
        <v>0.2</v>
      </c>
      <c r="D41" s="38" t="inlineStr">
        <is>
          <t>m</t>
        </is>
      </c>
    </row>
    <row r="42"/>
    <row r="43" ht="42" customHeight="1" s="8">
      <c r="A43" s="46" t="inlineStr">
        <is>
          <t>Fuente principal: Guía técnica para la selección y diseño de líneas de tratamiento de aguas residuales - Módulo 2, Cap. 7.1 FAFA (MMAyA/VAPSB; CEDEX). https://ceh.cedex.es/web/documentos/FCAS/2_Guia_PTAR_Bolivia.pdf</t>
        </is>
      </c>
    </row>
  </sheetData>
  <mergeCells count="4">
    <mergeCell ref="A1:D1"/>
    <mergeCell ref="A17:D17"/>
    <mergeCell ref="A43:D43"/>
    <mergeCell ref="A2:D2"/>
  </mergeCells>
  <dataValidations count="2">
    <dataValidation sqref="C12" showDropDown="0" showInputMessage="0" showErrorMessage="0" allowBlank="0" type="list">
      <formula1>"Tanque Imhoff,Tanque Séptico,Sedimentador Primario"</formula1>
    </dataValidation>
    <dataValidation sqref="C21" showDropDown="0" showInputMessage="0" showErrorMessage="0" allowBlank="0" type="list">
      <formula1>"Falso fondo,Parrilla de distribución"</formula1>
    </dataValidation>
  </dataValidations>
  <pageMargins left="0.3" right="0.3" top="0.5" bottom="0.5" header="0.511811023622047" footer="0.511811023622047"/>
  <pageSetup orientation="portrait" paperSize="9" fitToHeight="0" fitToWidth="1" horizontalDpi="300" verticalDpi="30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9"/>
  <sheetViews>
    <sheetView showGridLines="0" zoomScaleNormal="100" workbookViewId="0">
      <pane ySplit="3" topLeftCell="A4" activePane="bottomLeft" state="frozen"/>
      <selection pane="bottomLeft" activeCell="A25" sqref="A25"/>
    </sheetView>
  </sheetViews>
  <sheetFormatPr baseColWidth="10" defaultColWidth="8.6640625" defaultRowHeight="14.4"/>
  <cols>
    <col width="58" customWidth="1" style="8" min="1" max="1"/>
    <col width="16" customWidth="1" style="8" min="2" max="3"/>
    <col width="16" customWidth="1" style="8" min="3" max="3"/>
    <col width="42" customWidth="1" style="8" min="4" max="4"/>
  </cols>
  <sheetData>
    <row r="1" ht="21.75" customHeight="1" s="8">
      <c r="A1" s="20" t="inlineStr">
        <is>
          <t>FAFA - MEMORIA DE CÁLCULO</t>
        </is>
      </c>
    </row>
    <row r="2">
      <c r="A2" s="22" t="n"/>
      <c r="B2" s="22" t="n"/>
      <c r="C2" s="22" t="n"/>
    </row>
    <row r="3" ht="15" customHeight="1" s="8">
      <c r="A3" s="23" t="inlineStr">
        <is>
          <t>Descripción</t>
        </is>
      </c>
      <c r="B3" s="24" t="inlineStr">
        <is>
          <t>Valor</t>
        </is>
      </c>
      <c r="C3" s="24" t="inlineStr">
        <is>
          <t>Unidad</t>
        </is>
      </c>
      <c r="D3" s="24" t="inlineStr">
        <is>
          <t>Criterio / observación</t>
        </is>
      </c>
    </row>
    <row r="4" ht="15" customHeight="1" s="8">
      <c r="A4" s="33" t="inlineStr">
        <is>
          <t>1. CAUDALES DE DISEÑO</t>
        </is>
      </c>
    </row>
    <row r="5" ht="15" customHeight="1" s="8">
      <c r="A5" s="25" t="inlineStr">
        <is>
          <t>Caudal medio diario (Qm)</t>
        </is>
      </c>
      <c r="B5" s="47">
        <f>'Datos de Entrada'!C5*'Datos de Entrada'!C6*'Datos de Entrada'!C7/86400</f>
        <v/>
      </c>
      <c r="C5" s="28" t="inlineStr">
        <is>
          <t>L/s</t>
        </is>
      </c>
      <c r="D5" s="46" t="inlineStr"/>
    </row>
    <row r="6" ht="15" customHeight="1" s="8">
      <c r="A6" s="25" t="inlineStr">
        <is>
          <t>Caudal medio diario (Qm)</t>
        </is>
      </c>
      <c r="B6" s="48">
        <f>'Datos de Entrada'!C5*'Datos de Entrada'!C6*'Datos de Entrada'!C7/1000</f>
        <v/>
      </c>
      <c r="C6" s="28" t="inlineStr">
        <is>
          <t>m³/d</t>
        </is>
      </c>
      <c r="D6" s="46" t="inlineStr"/>
    </row>
    <row r="7" ht="15" customHeight="1" s="8">
      <c r="A7" s="25" t="inlineStr">
        <is>
          <t>Factor punta de Harmon (M)</t>
        </is>
      </c>
      <c r="B7" s="48">
        <f>1+14/(4+SQRT('Datos de Entrada'!C5/1000))</f>
        <v/>
      </c>
      <c r="C7" s="28" t="inlineStr">
        <is>
          <t>-</t>
        </is>
      </c>
      <c r="D7" s="46" t="inlineStr">
        <is>
          <t>Diagnóstico hidráulico</t>
        </is>
      </c>
    </row>
    <row r="8" ht="15" customHeight="1" s="8">
      <c r="A8" s="25" t="inlineStr">
        <is>
          <t>Caudal máximo horario (Qmax)</t>
        </is>
      </c>
      <c r="B8" s="47">
        <f>B5*B7</f>
        <v/>
      </c>
      <c r="C8" s="28" t="inlineStr">
        <is>
          <t>L/s</t>
        </is>
      </c>
      <c r="D8" s="46" t="inlineStr"/>
    </row>
    <row r="9" ht="15" customHeight="1" s="8">
      <c r="A9" s="25" t="inlineStr">
        <is>
          <t>Caudal máximo horario (Qmax)</t>
        </is>
      </c>
      <c r="B9" s="48">
        <f>B8*3.6</f>
        <v/>
      </c>
      <c r="C9" s="28" t="inlineStr">
        <is>
          <t>m³/h</t>
        </is>
      </c>
      <c r="D9" s="46" t="inlineStr"/>
    </row>
    <row r="10" ht="18" customHeight="1" s="8">
      <c r="A10" s="25" t="inlineStr">
        <is>
          <t>Caudal máximo horario equivalente diario</t>
        </is>
      </c>
      <c r="B10" s="48">
        <f>B9*24</f>
        <v/>
      </c>
      <c r="C10" s="28" t="inlineStr">
        <is>
          <t>m³/d</t>
        </is>
      </c>
      <c r="D10" s="46" t="inlineStr">
        <is>
          <t>Solo para comparación hidráulica</t>
        </is>
      </c>
    </row>
    <row r="11" ht="15" customHeight="1" s="8">
      <c r="A11" s="22" t="n"/>
      <c r="B11" s="22" t="n"/>
      <c r="C11" s="22" t="n"/>
    </row>
    <row r="12" ht="15" customHeight="1" s="8">
      <c r="A12" s="33" t="inlineStr">
        <is>
          <t>2. CARACTERIZACIÓN DEL AFLUENTE AL FAFA (DESPUÉS DEL PRIMARIO)</t>
        </is>
      </c>
    </row>
    <row r="13" ht="15" customHeight="1" s="8">
      <c r="A13" s="25" t="inlineStr">
        <is>
          <t>DBO5 afluente al FAFA</t>
        </is>
      </c>
      <c r="B13" s="48">
        <f>'Datos de Entrada'!C9*(1-'Datos de Entrada'!C13)</f>
        <v/>
      </c>
      <c r="C13" s="28" t="inlineStr">
        <is>
          <t>mg/L</t>
        </is>
      </c>
      <c r="D13" s="46" t="inlineStr"/>
    </row>
    <row r="14" ht="15" customHeight="1" s="8">
      <c r="A14" s="25" t="inlineStr">
        <is>
          <t>DQO afluente al FAFA</t>
        </is>
      </c>
      <c r="B14" s="48">
        <f>'Datos de Entrada'!C10*(1-'Datos de Entrada'!C14)</f>
        <v/>
      </c>
      <c r="C14" s="28" t="inlineStr">
        <is>
          <t>mg/L</t>
        </is>
      </c>
      <c r="D14" s="46" t="inlineStr"/>
    </row>
    <row r="15" ht="15" customHeight="1" s="8">
      <c r="A15" s="25" t="inlineStr">
        <is>
          <t>SST afluente al FAFA</t>
        </is>
      </c>
      <c r="B15" s="48">
        <f>'Datos de Entrada'!C11*(1-'Datos de Entrada'!C15)</f>
        <v/>
      </c>
      <c r="C15" s="28" t="inlineStr">
        <is>
          <t>mg/L</t>
        </is>
      </c>
      <c r="D15" s="46" t="inlineStr"/>
    </row>
    <row r="16" ht="15" customHeight="1" s="8">
      <c r="A16" s="25" t="inlineStr">
        <is>
          <t>Carga de DBO5 al FAFA</t>
        </is>
      </c>
      <c r="B16" s="48">
        <f>B6*B13/1000</f>
        <v/>
      </c>
      <c r="C16" s="28" t="inlineStr">
        <is>
          <t>kg/d</t>
        </is>
      </c>
      <c r="D16" s="46" t="inlineStr"/>
    </row>
    <row r="17" ht="15" customHeight="1" s="8">
      <c r="A17" s="25" t="inlineStr">
        <is>
          <t>Carga de DQO al FAFA</t>
        </is>
      </c>
      <c r="B17" s="48">
        <f>B6*B14/1000</f>
        <v/>
      </c>
      <c r="C17" s="28" t="inlineStr">
        <is>
          <t>kg/d</t>
        </is>
      </c>
      <c r="D17" s="46" t="inlineStr">
        <is>
          <t>Base para estimación de lodos</t>
        </is>
      </c>
    </row>
    <row r="18" ht="15" customHeight="1" s="8">
      <c r="A18" s="22" t="n"/>
      <c r="B18" s="22" t="n"/>
      <c r="C18" s="22" t="n"/>
    </row>
    <row r="19" ht="15" customHeight="1" s="8">
      <c r="A19" s="33" t="inlineStr">
        <is>
          <t>3. DIMENSIONAMIENTO HIDRÁULICO Y GEOMÉTRICO DEL FAFA</t>
        </is>
      </c>
    </row>
    <row r="20" ht="15" customHeight="1" s="8">
      <c r="A20" s="25" t="inlineStr">
        <is>
          <t>TRH recomendado por temperatura (Q &gt; 9 m³/d)</t>
        </is>
      </c>
      <c r="B20" s="48">
        <f>IF('Datos de Entrada'!C8&lt;15,0.75,0.50)</f>
        <v/>
      </c>
      <c r="C20" s="28" t="inlineStr">
        <is>
          <t>d</t>
        </is>
      </c>
      <c r="D20" s="46" t="inlineStr">
        <is>
          <t>Tabla 7.2 NBR 13969 citada por la Guía</t>
        </is>
      </c>
    </row>
    <row r="21" ht="18" customHeight="1" s="8">
      <c r="A21" s="25" t="inlineStr">
        <is>
          <t>TRH adoptado</t>
        </is>
      </c>
      <c r="B21" s="48">
        <f>'Datos de Entrada'!C18</f>
        <v/>
      </c>
      <c r="C21" s="28" t="inlineStr">
        <is>
          <t>d</t>
        </is>
      </c>
      <c r="D21" s="46" t="inlineStr">
        <is>
          <t>Debe ser ≥ TRH recomendado</t>
        </is>
      </c>
    </row>
    <row r="22" ht="15" customHeight="1" s="8">
      <c r="A22" s="25" t="inlineStr">
        <is>
          <t>Volumen líquido efectivo asociado al TRH</t>
        </is>
      </c>
      <c r="B22" s="48">
        <f>B6*B21</f>
        <v/>
      </c>
      <c r="C22" s="28" t="inlineStr">
        <is>
          <t>m³</t>
        </is>
      </c>
      <c r="D22" s="46" t="inlineStr">
        <is>
          <t>Qm × TRH</t>
        </is>
      </c>
    </row>
    <row r="23" ht="15" customHeight="1" s="8">
      <c r="A23" s="25" t="inlineStr">
        <is>
          <t>Volumen total de material de relleno requerido</t>
        </is>
      </c>
      <c r="B23" s="48">
        <f>'Datos de Entrada'!C19*B6*B21</f>
        <v/>
      </c>
      <c r="C23" s="28" t="inlineStr">
        <is>
          <t>m³</t>
        </is>
      </c>
      <c r="D23" s="46" t="inlineStr">
        <is>
          <t>V = 1,60 × Qm × TRH</t>
        </is>
      </c>
    </row>
    <row r="24" ht="15" customHeight="1" s="8">
      <c r="A24" s="25" t="inlineStr">
        <is>
          <t>Fracción de volumen líquido implícita</t>
        </is>
      </c>
      <c r="B24" s="47">
        <f>B22/B23</f>
        <v/>
      </c>
      <c r="C24" s="28" t="inlineStr">
        <is>
          <t>-</t>
        </is>
      </c>
      <c r="D24" s="46" t="inlineStr">
        <is>
          <t>Diagnóstico del factor 1,60</t>
        </is>
      </c>
    </row>
    <row r="25" ht="15" customHeight="1" s="8">
      <c r="A25" s="25" t="inlineStr">
        <is>
          <t>Área total de sección transversal requerida</t>
        </is>
      </c>
      <c r="B25" s="48">
        <f>B23/'Datos de Entrada'!C22</f>
        <v/>
      </c>
      <c r="C25" s="28" t="inlineStr">
        <is>
          <t>m²</t>
        </is>
      </c>
      <c r="D25" s="46" t="inlineStr">
        <is>
          <t>S = V / h</t>
        </is>
      </c>
    </row>
    <row r="26" ht="15" customHeight="1" s="8">
      <c r="A26" s="25" t="inlineStr">
        <is>
          <t>Área por unidad FAFA</t>
        </is>
      </c>
      <c r="B26" s="48">
        <f>B25/'Datos de Entrada'!C20</f>
        <v/>
      </c>
      <c r="C26" s="28" t="inlineStr">
        <is>
          <t>m²</t>
        </is>
      </c>
      <c r="D26" s="46" t="inlineStr"/>
    </row>
    <row r="27" ht="18" customHeight="1" s="8">
      <c r="A27" s="25" t="inlineStr">
        <is>
          <t>Ancho por unidad (B)</t>
        </is>
      </c>
      <c r="B27" s="48">
        <f>SQRT(B26/'Datos de Entrada'!C26)</f>
        <v/>
      </c>
      <c r="C27" s="28" t="inlineStr">
        <is>
          <t>m</t>
        </is>
      </c>
      <c r="D27" s="46" t="inlineStr">
        <is>
          <t>Geometría rectangular adoptada</t>
        </is>
      </c>
    </row>
    <row r="28" ht="15" customHeight="1" s="8">
      <c r="A28" s="25" t="inlineStr">
        <is>
          <t>Largo por unidad (L)</t>
        </is>
      </c>
      <c r="B28" s="48">
        <f>B27*'Datos de Entrada'!C26</f>
        <v/>
      </c>
      <c r="C28" s="28" t="inlineStr">
        <is>
          <t>m</t>
        </is>
      </c>
      <c r="D28" s="46" t="inlineStr"/>
    </row>
    <row r="29" ht="15" customHeight="1" s="8">
      <c r="A29" s="25" t="inlineStr">
        <is>
          <t>Altura interna total</t>
        </is>
      </c>
      <c r="B29" s="48">
        <f>'Datos de Entrada'!C22+'Datos de Entrada'!C23+'Datos de Entrada'!C24+'Datos de Entrada'!C25</f>
        <v/>
      </c>
      <c r="C29" s="28" t="inlineStr">
        <is>
          <t>m</t>
        </is>
      </c>
      <c r="D29" s="46" t="inlineStr">
        <is>
          <t>hm + hf + ha + bl</t>
        </is>
      </c>
    </row>
    <row r="30" ht="15" customHeight="1" s="8">
      <c r="A30" s="25" t="inlineStr">
        <is>
          <t>Volumen geométrico por unidad</t>
        </is>
      </c>
      <c r="B30" s="48">
        <f>B26*B29</f>
        <v/>
      </c>
      <c r="C30" s="28" t="inlineStr">
        <is>
          <t>m³</t>
        </is>
      </c>
      <c r="D30" s="46" t="inlineStr"/>
    </row>
    <row r="31" ht="15" customHeight="1" s="8">
      <c r="A31" s="25" t="inlineStr">
        <is>
          <t>Volumen geométrico total</t>
        </is>
      </c>
      <c r="B31" s="48">
        <f>B30*'Datos de Entrada'!C20</f>
        <v/>
      </c>
      <c r="C31" s="28" t="inlineStr">
        <is>
          <t>m³</t>
        </is>
      </c>
      <c r="D31" s="46" t="inlineStr"/>
    </row>
    <row r="32" ht="15" customHeight="1" s="8">
      <c r="A32" s="25" t="inlineStr">
        <is>
          <t>Carga hidráulica superficial a Q medio</t>
        </is>
      </c>
      <c r="B32" s="48">
        <f>B6/B25</f>
        <v/>
      </c>
      <c r="C32" s="28" t="inlineStr">
        <is>
          <t>m³/m²·d</t>
        </is>
      </c>
      <c r="D32" s="46" t="inlineStr">
        <is>
          <t>Indicador hidráulico</t>
        </is>
      </c>
    </row>
    <row r="33" ht="18" customHeight="1" s="8">
      <c r="A33" s="35" t="inlineStr">
        <is>
          <t>Velocidad ascensional a Q medio</t>
        </is>
      </c>
      <c r="B33" s="49">
        <f>(B6/24)/B25</f>
        <v/>
      </c>
      <c r="C33" s="38" t="inlineStr">
        <is>
          <t>m/h</t>
        </is>
      </c>
      <c r="D33" s="46" t="inlineStr">
        <is>
          <t>Indicador hidráulico</t>
        </is>
      </c>
    </row>
    <row r="34" ht="18" customHeight="1" s="8">
      <c r="A34" s="35" t="inlineStr">
        <is>
          <t>Velocidad ascensional a Q máximo horario</t>
        </is>
      </c>
      <c r="B34" s="49">
        <f>B9/B25</f>
        <v/>
      </c>
      <c r="C34" s="38" t="inlineStr">
        <is>
          <t>m/h</t>
        </is>
      </c>
      <c r="D34" s="46" t="inlineStr">
        <is>
          <t>Indicador hidráulico</t>
        </is>
      </c>
    </row>
    <row r="35" ht="18" customHeight="1" s="8"/>
    <row r="36" ht="18" customHeight="1" s="8">
      <c r="A36" s="50" t="inlineStr">
        <is>
          <t>4. DISTRIBUCIÓN, LOSA PERFORADA Y ELEMENTOS CONSTRUCTIVOS</t>
        </is>
      </c>
    </row>
    <row r="37" ht="18" customHeight="1" s="8">
      <c r="A37" s="35" t="inlineStr">
        <is>
          <t>Tubos de alimentación mínimos por unidad</t>
        </is>
      </c>
      <c r="B37" s="51">
        <f>ROUNDUP(B26/'Datos de Entrada'!C27,0)</f>
        <v/>
      </c>
      <c r="C37" s="38" t="inlineStr">
        <is>
          <t>unid</t>
        </is>
      </c>
      <c r="D37" s="46" t="inlineStr">
        <is>
          <t>Cada tubo sirve &lt; 3 m²</t>
        </is>
      </c>
    </row>
    <row r="38" ht="18" customHeight="1" s="8">
      <c r="A38" s="35" t="inlineStr">
        <is>
          <t>Área real servida por tubo</t>
        </is>
      </c>
      <c r="B38" s="52">
        <f>B26/B37</f>
        <v/>
      </c>
      <c r="C38" s="38" t="inlineStr">
        <is>
          <t>m²/tubo</t>
        </is>
      </c>
      <c r="D38" s="46" t="inlineStr">
        <is>
          <t>Debe ser ≤ 3 m²</t>
        </is>
      </c>
    </row>
    <row r="39" ht="18" customHeight="1" s="8">
      <c r="A39" s="35" t="inlineStr">
        <is>
          <t>Tubos de alimentación totales</t>
        </is>
      </c>
      <c r="B39" s="51">
        <f>B37*'Datos de Entrada'!C20</f>
        <v/>
      </c>
      <c r="C39" s="38" t="inlineStr">
        <is>
          <t>unid</t>
        </is>
      </c>
      <c r="D39" s="46" t="inlineStr"/>
    </row>
    <row r="40" ht="18" customHeight="1" s="8">
      <c r="A40" s="35" t="inlineStr">
        <is>
          <t>Tubos guía de drenaje por unidad</t>
        </is>
      </c>
      <c r="B40" s="51">
        <f>IF('Datos de Entrada'!C21="Falso fondo",ROUNDUP(B26/3,0),0)</f>
        <v/>
      </c>
      <c r="C40" s="38" t="inlineStr">
        <is>
          <t>unid</t>
        </is>
      </c>
      <c r="D40" s="46" t="inlineStr">
        <is>
          <t>1 tubo guía Ø0,20 m por cada 3 m² de fondo</t>
        </is>
      </c>
    </row>
    <row r="41" ht="18" customHeight="1" s="8">
      <c r="A41" s="35" t="inlineStr">
        <is>
          <t>Área abierta mínima requerida en losa por unidad</t>
        </is>
      </c>
      <c r="B41" s="52">
        <f>IF('Datos de Entrada'!C21="Falso fondo",B26*'Datos de Entrada'!C29,0)</f>
        <v/>
      </c>
      <c r="C41" s="38" t="inlineStr">
        <is>
          <t>m²</t>
        </is>
      </c>
      <c r="D41" s="46" t="inlineStr"/>
    </row>
    <row r="42" ht="18" customHeight="1" s="8">
      <c r="A42" s="35" t="inlineStr">
        <is>
          <t>Área de un orificio de losa</t>
        </is>
      </c>
      <c r="B42" s="53">
        <f>PI()*('Datos de Entrada'!C28^2)/4</f>
        <v/>
      </c>
      <c r="C42" s="38" t="inlineStr">
        <is>
          <t>m²</t>
        </is>
      </c>
      <c r="D42" s="46" t="inlineStr">
        <is>
          <t>Ø 25 mm</t>
        </is>
      </c>
    </row>
    <row r="43" ht="18" customHeight="1" s="8">
      <c r="A43" s="35" t="inlineStr">
        <is>
          <t>Número mínimo de orificios por unidad</t>
        </is>
      </c>
      <c r="B43" s="51">
        <f>IF(B41=0,0,ROUNDUP(B41/B42,0))</f>
        <v/>
      </c>
      <c r="C43" s="38" t="inlineStr">
        <is>
          <t>unid</t>
        </is>
      </c>
      <c r="D43" s="46" t="inlineStr">
        <is>
          <t>Gobierna el 5% de área abierta; verificar también la separación constructiva indicada por la Guía</t>
        </is>
      </c>
    </row>
    <row r="44" ht="18" customHeight="1" s="8">
      <c r="A44" s="35" t="inlineStr">
        <is>
          <t>Área abierta real de losa</t>
        </is>
      </c>
      <c r="B44" s="54">
        <f>IF(B26=0,0,B43*B42/B26)</f>
        <v/>
      </c>
      <c r="C44" s="38" t="inlineStr">
        <is>
          <t>fracción</t>
        </is>
      </c>
      <c r="D44" s="46" t="inlineStr">
        <is>
          <t>Debe ser ≥ 5%</t>
        </is>
      </c>
    </row>
    <row r="45" ht="18" customHeight="1" s="8">
      <c r="A45" s="35" t="inlineStr">
        <is>
          <t>Colectores de salida mínimos por unidad</t>
        </is>
      </c>
      <c r="B45" s="51">
        <f>ROUNDUP(B27/'Datos de Entrada'!C39,0)</f>
        <v/>
      </c>
      <c r="C45" s="38" t="inlineStr">
        <is>
          <t>unid</t>
        </is>
      </c>
      <c r="D45" s="46" t="inlineStr">
        <is>
          <t>Separación transversal ≤ 1,5 m</t>
        </is>
      </c>
    </row>
    <row r="46" ht="18" customHeight="1" s="8">
      <c r="A46" s="35" t="inlineStr">
        <is>
          <t>Separación resultante entre colectores</t>
        </is>
      </c>
      <c r="B46" s="52">
        <f>B27/B45</f>
        <v/>
      </c>
      <c r="C46" s="38" t="inlineStr">
        <is>
          <t>m</t>
        </is>
      </c>
      <c r="D46" s="46" t="inlineStr"/>
    </row>
    <row r="47" ht="18" customHeight="1" s="8">
      <c r="A47" s="35" t="inlineStr">
        <is>
          <t>Orificios de losa totales</t>
        </is>
      </c>
      <c r="B47" s="51">
        <f>B43*'Datos de Entrada'!C20</f>
        <v/>
      </c>
      <c r="C47" s="38" t="inlineStr">
        <is>
          <t>unid</t>
        </is>
      </c>
      <c r="D47" s="46" t="inlineStr"/>
    </row>
    <row r="48" ht="18" customHeight="1" s="8">
      <c r="A48" s="35" t="inlineStr">
        <is>
          <t>Altura material filtrante + falso fondo</t>
        </is>
      </c>
      <c r="B48" s="52">
        <f>'Datos de Entrada'!C22+'Datos de Entrada'!C23</f>
        <v/>
      </c>
      <c r="C48" s="38" t="inlineStr">
        <is>
          <t>m</t>
        </is>
      </c>
      <c r="D48" s="46" t="inlineStr">
        <is>
          <t>Máximo de referencia: 1,20 m</t>
        </is>
      </c>
    </row>
    <row r="49" ht="18" customHeight="1" s="8"/>
    <row r="50" ht="18" customHeight="1" s="8">
      <c r="A50" s="50" t="inlineStr">
        <is>
          <t>5. RENDIMIENTOS Y PRODUCCIÓN DE LODOS</t>
        </is>
      </c>
    </row>
    <row r="51" ht="32" customHeight="1" s="8">
      <c r="A51" s="35" t="inlineStr">
        <is>
          <t>Remoción teórica de DQO por correlación de TRH</t>
        </is>
      </c>
      <c r="B51" s="54">
        <f>MAX(0,MIN(1,1-0.87*(B21*24)^-0.5))</f>
        <v/>
      </c>
      <c r="C51" s="38" t="inlineStr">
        <is>
          <t>%</t>
        </is>
      </c>
      <c r="D51" s="46" t="inlineStr">
        <is>
          <t>Correlación bibliográfica; la Guía advierte menores rendimientos reales en Bolivia</t>
        </is>
      </c>
    </row>
    <row r="52" ht="18" customHeight="1" s="8">
      <c r="A52" s="35" t="inlineStr">
        <is>
          <t>Remoción DBO5 adoptada en FAFA</t>
        </is>
      </c>
      <c r="B52" s="54">
        <f>'Datos de Entrada'!C35</f>
        <v/>
      </c>
      <c r="C52" s="38" t="inlineStr">
        <is>
          <t>fracción</t>
        </is>
      </c>
      <c r="D52" s="46" t="inlineStr">
        <is>
          <t>Valor editable dentro de rango de referencia</t>
        </is>
      </c>
    </row>
    <row r="53" ht="18" customHeight="1" s="8">
      <c r="A53" s="35" t="inlineStr">
        <is>
          <t>Remoción DQO adoptada en FAFA</t>
        </is>
      </c>
      <c r="B53" s="54">
        <f>'Datos de Entrada'!C36</f>
        <v/>
      </c>
      <c r="C53" s="38" t="inlineStr">
        <is>
          <t>fracción</t>
        </is>
      </c>
      <c r="D53" s="46" t="inlineStr">
        <is>
          <t>Valor editable dentro de rango de referencia</t>
        </is>
      </c>
    </row>
    <row r="54" ht="18" customHeight="1" s="8">
      <c r="A54" s="35" t="inlineStr">
        <is>
          <t>Remoción SST adoptada en FAFA</t>
        </is>
      </c>
      <c r="B54" s="54">
        <f>'Datos de Entrada'!C37</f>
        <v/>
      </c>
      <c r="C54" s="38" t="inlineStr">
        <is>
          <t>fracción</t>
        </is>
      </c>
      <c r="D54" s="46" t="inlineStr">
        <is>
          <t>Valor editable dentro de rango de referencia</t>
        </is>
      </c>
    </row>
    <row r="55" ht="18" customHeight="1" s="8">
      <c r="A55" s="35" t="inlineStr">
        <is>
          <t>DBO5 esperada en efluente FAFA</t>
        </is>
      </c>
      <c r="B55" s="52">
        <f>B13*(1-B52)</f>
        <v/>
      </c>
      <c r="C55" s="38" t="inlineStr">
        <is>
          <t>mg/L</t>
        </is>
      </c>
      <c r="D55" s="46" t="inlineStr"/>
    </row>
    <row r="56" ht="18" customHeight="1" s="8">
      <c r="A56" s="35" t="inlineStr">
        <is>
          <t>DQO esperada en efluente FAFA</t>
        </is>
      </c>
      <c r="B56" s="52">
        <f>B14*(1-B53)</f>
        <v/>
      </c>
      <c r="C56" s="38" t="inlineStr">
        <is>
          <t>mg/L</t>
        </is>
      </c>
      <c r="D56" s="46" t="inlineStr"/>
    </row>
    <row r="57" ht="18" customHeight="1" s="8">
      <c r="A57" s="35" t="inlineStr">
        <is>
          <t>SST esperados en efluente FAFA</t>
        </is>
      </c>
      <c r="B57" s="52">
        <f>B15*(1-B54)</f>
        <v/>
      </c>
      <c r="C57" s="38" t="inlineStr">
        <is>
          <t>mg/L</t>
        </is>
      </c>
      <c r="D57" s="46" t="inlineStr"/>
    </row>
    <row r="58" ht="18" customHeight="1" s="8">
      <c r="A58" s="35" t="inlineStr">
        <is>
          <t>Remoción global DBO5 (primario + FAFA)</t>
        </is>
      </c>
      <c r="B58" s="54">
        <f>1-(1-'Datos de Entrada'!C13)*(1-B52)</f>
        <v/>
      </c>
      <c r="C58" s="38" t="inlineStr">
        <is>
          <t>fracción</t>
        </is>
      </c>
      <c r="D58" s="46" t="inlineStr"/>
    </row>
    <row r="59" ht="18" customHeight="1" s="8">
      <c r="A59" s="35" t="inlineStr">
        <is>
          <t>Remoción global DQO (primario + FAFA)</t>
        </is>
      </c>
      <c r="B59" s="54">
        <f>1-(1-'Datos de Entrada'!C14)*(1-B53)</f>
        <v/>
      </c>
      <c r="C59" s="38" t="inlineStr">
        <is>
          <t>fracción</t>
        </is>
      </c>
      <c r="D59" s="46" t="inlineStr"/>
    </row>
    <row r="60" ht="18" customHeight="1" s="8">
      <c r="A60" s="35" t="inlineStr">
        <is>
          <t>Remoción global SST (primario + FAFA)</t>
        </is>
      </c>
      <c r="B60" s="54">
        <f>1-(1-'Datos de Entrada'!C15)*(1-B54)</f>
        <v/>
      </c>
      <c r="C60" s="38" t="inlineStr">
        <is>
          <t>fracción</t>
        </is>
      </c>
      <c r="D60" s="46" t="inlineStr"/>
    </row>
    <row r="61" ht="18" customHeight="1" s="8">
      <c r="A61" s="35" t="inlineStr">
        <is>
          <t>Producción de lodos secos en FAFA</t>
        </is>
      </c>
      <c r="B61" s="52">
        <f>B17*'Datos de Entrada'!C32</f>
        <v/>
      </c>
      <c r="C61" s="38" t="inlineStr">
        <is>
          <t>kg MS/d</t>
        </is>
      </c>
      <c r="D61" s="46" t="inlineStr">
        <is>
          <t>0,1-0,2 kg MS/kg DQO; valor adoptado editable</t>
        </is>
      </c>
    </row>
    <row r="62" ht="18" customHeight="1" s="8">
      <c r="A62" s="35" t="inlineStr">
        <is>
          <t>Volumen diario estimado de lodo</t>
        </is>
      </c>
      <c r="B62" s="52">
        <f>B61/(1000*'Datos de Entrada'!C33)</f>
        <v/>
      </c>
      <c r="C62" s="38" t="inlineStr">
        <is>
          <t>m³/d</t>
        </is>
      </c>
      <c r="D62" s="46" t="inlineStr">
        <is>
          <t>Supone densidad ≈ 1000 kg/m³</t>
        </is>
      </c>
    </row>
    <row r="63" ht="18" customHeight="1" s="8">
      <c r="A63" s="35" t="inlineStr">
        <is>
          <t>Volumen de lodo acumulado por intervalo</t>
        </is>
      </c>
      <c r="B63" s="52">
        <f>B62*'Datos de Entrada'!C34</f>
        <v/>
      </c>
      <c r="C63" s="38" t="inlineStr">
        <is>
          <t>m³</t>
        </is>
      </c>
      <c r="D63" s="46" t="inlineStr">
        <is>
          <t>Referencia operativa para limpieza</t>
        </is>
      </c>
    </row>
    <row r="64" ht="18" customHeight="1" s="8"/>
    <row r="65" ht="18" customHeight="1" s="8">
      <c r="A65" s="50" t="inlineStr">
        <is>
          <t>6. VERIFICACIONES DE APLICABILIDAD Y DISEÑO</t>
        </is>
      </c>
    </row>
    <row r="66" ht="30" customHeight="1" s="8">
      <c r="A66" s="35" t="inlineStr">
        <is>
          <t>Población dentro del rango 1.000-2.000 hab</t>
        </is>
      </c>
      <c r="B66" s="55">
        <f>IF(AND('Datos de Entrada'!C5&gt;=1000,'Datos de Entrada'!C5&lt;=2000),"CUMPLE","REVISAR")</f>
        <v/>
      </c>
      <c r="D66" s="46" t="inlineStr">
        <is>
          <t>Guía limita por prudencia su aplicación a 1.000-2.000 hab</t>
        </is>
      </c>
    </row>
    <row r="67" ht="30" customHeight="1" s="8">
      <c r="A67" s="35" t="inlineStr">
        <is>
          <t>Temperatura media del mes más frío ≥ 15 °C</t>
        </is>
      </c>
      <c r="B67" s="55">
        <f>IF('Datos de Entrada'!C8&gt;=15,"CUMPLE","NO RECOMENDADO")</f>
        <v/>
      </c>
      <c r="D67" s="46" t="inlineStr">
        <is>
          <t>FAFA no recomendado &lt;15 °C salvo estudio específico</t>
        </is>
      </c>
    </row>
    <row r="68" ht="30" customHeight="1" s="8">
      <c r="A68" s="35" t="inlineStr">
        <is>
          <t>Caudal medio &gt; 9 m³/d para usar Tabla 7.2 mostrada</t>
        </is>
      </c>
      <c r="B68" s="55">
        <f>IF(B6&gt;9,"CUMPLE","REVISAR")</f>
        <v/>
      </c>
      <c r="D68" s="46" t="inlineStr">
        <is>
          <t>La fila de diseño reproducida por la Guía corresponde a Q&gt;9 m³/d</t>
        </is>
      </c>
    </row>
    <row r="69" ht="18" customHeight="1" s="8">
      <c r="A69" s="35" t="inlineStr">
        <is>
          <t>TRH adoptado ≥ TRH recomendado</t>
        </is>
      </c>
      <c r="B69" s="55">
        <f>IF(B21&gt;=B20,"CUMPLE","REVISAR")</f>
        <v/>
      </c>
      <c r="D69" s="46" t="inlineStr"/>
    </row>
    <row r="70" ht="18" customHeight="1" s="8">
      <c r="A70" s="35" t="inlineStr">
        <is>
          <t>Altura material + falso fondo ≤ 1,20 m</t>
        </is>
      </c>
      <c r="B70" s="55">
        <f>IF(B48&lt;=1.2,"CUMPLE","REVISAR")</f>
        <v/>
      </c>
      <c r="D70" s="46" t="inlineStr"/>
    </row>
    <row r="71" ht="18" customHeight="1" s="8">
      <c r="A71" s="35" t="inlineStr">
        <is>
          <t>Área servida por tubo de alimentación ≤ 3 m²</t>
        </is>
      </c>
      <c r="B71" s="55">
        <f>IF(B38&lt;=3,"CUMPLE","REVISAR")</f>
        <v/>
      </c>
      <c r="D71" s="46" t="inlineStr"/>
    </row>
    <row r="72" ht="18" customHeight="1" s="8">
      <c r="A72" s="35" t="inlineStr">
        <is>
          <t>Área abierta real de losa ≥ 5% (si falso fondo)</t>
        </is>
      </c>
      <c r="B72" s="55">
        <f>IF('Datos de Entrada'!C21&lt;&gt;"Falso fondo","NO APLICA",IF(B44&gt;='Datos de Entrada'!C29,"CUMPLE","REVISAR"))</f>
        <v/>
      </c>
      <c r="D72" s="46" t="inlineStr"/>
    </row>
    <row r="73" ht="18" customHeight="1" s="8">
      <c r="A73" s="35" t="inlineStr">
        <is>
          <t>Espesor de muros y piso ≥ 0,20 m</t>
        </is>
      </c>
      <c r="B73" s="55">
        <f>IF('Datos de Entrada'!C38&gt;=0.2,"CUMPLE","REVISAR")</f>
        <v/>
      </c>
      <c r="D73" s="46" t="inlineStr"/>
    </row>
    <row r="74" ht="18" customHeight="1" s="8">
      <c r="A74" s="35" t="inlineStr">
        <is>
          <t>Material filtrante dentro de 25-50 mm</t>
        </is>
      </c>
      <c r="B74" s="55">
        <f>IF(AND('Datos de Entrada'!C30&gt;=25,'Datos de Entrada'!C31&lt;=50,'Datos de Entrada'!C30&lt;='Datos de Entrada'!C31),"CUMPLE","REVISAR")</f>
        <v/>
      </c>
      <c r="D74" s="46" t="inlineStr"/>
    </row>
    <row r="75" ht="18" customHeight="1" s="8">
      <c r="A75" s="35" t="inlineStr">
        <is>
          <t>Separación entre colectores ≤ 1,50 m</t>
        </is>
      </c>
      <c r="B75" s="55">
        <f>IF(B46&lt;='Datos de Entrada'!C39,"CUMPLE","REVISAR")</f>
        <v/>
      </c>
      <c r="D75" s="46" t="inlineStr"/>
    </row>
    <row r="76" ht="18" customHeight="1" s="8"/>
    <row r="77" ht="34" customHeight="1" s="8">
      <c r="A77" s="56" t="inlineStr">
        <is>
          <t>Resultado general</t>
        </is>
      </c>
      <c r="B77" s="57">
        <f>IF(AND(B66="CUMPLE",B67="CUMPLE",B68="CUMPLE",B69="CUMPLE",B70="CUMPLE",B71="CUMPLE",OR(B72="CUMPLE",B72="NO APLICA"),B73="CUMPLE",B74="CUMPLE",B75="CUMPLE"),"APTO SEGÚN CRITERIOS BASE","REVISAR CRITERIOS")</f>
        <v/>
      </c>
    </row>
    <row r="78" ht="18" customHeight="1" s="8"/>
    <row r="79" ht="42" customHeight="1" s="8">
      <c r="A79" s="46" t="inlineStr">
        <is>
          <t>Fuente principal: Guía técnica para la selección y diseño de líneas de tratamiento de aguas residuales - Módulo 2, Cap. 7.1 FAFA (MMAyA/VAPSB; CEDEX). https://ceh.cedex.es/web/documentos/FCAS/2_Guia_PTAR_Bolivia.pdf</t>
        </is>
      </c>
    </row>
  </sheetData>
  <mergeCells count="8">
    <mergeCell ref="A1:D1"/>
    <mergeCell ref="A79:D79"/>
    <mergeCell ref="A12:D12"/>
    <mergeCell ref="A4:D4"/>
    <mergeCell ref="A50:D50"/>
    <mergeCell ref="A65:D65"/>
    <mergeCell ref="A19:D19"/>
    <mergeCell ref="A36:D36"/>
  </mergeCells>
  <conditionalFormatting sqref="B66">
    <cfRule type="expression" priority="1" dxfId="0">
      <formula>OR(B66="CUMPLE",B66="NO APLICA")</formula>
    </cfRule>
    <cfRule type="expression" priority="2" dxfId="1">
      <formula>OR(B66="REVISAR",B66="NO RECOMENDADO")</formula>
    </cfRule>
  </conditionalFormatting>
  <conditionalFormatting sqref="B67">
    <cfRule type="expression" priority="3" dxfId="0">
      <formula>OR(B67="CUMPLE",B67="NO APLICA")</formula>
    </cfRule>
    <cfRule type="expression" priority="4" dxfId="1">
      <formula>OR(B67="REVISAR",B67="NO RECOMENDADO")</formula>
    </cfRule>
  </conditionalFormatting>
  <conditionalFormatting sqref="B68">
    <cfRule type="expression" priority="5" dxfId="0">
      <formula>OR(B68="CUMPLE",B68="NO APLICA")</formula>
    </cfRule>
    <cfRule type="expression" priority="6" dxfId="1">
      <formula>OR(B68="REVISAR",B68="NO RECOMENDADO")</formula>
    </cfRule>
  </conditionalFormatting>
  <conditionalFormatting sqref="B69">
    <cfRule type="expression" priority="7" dxfId="0">
      <formula>OR(B69="CUMPLE",B69="NO APLICA")</formula>
    </cfRule>
    <cfRule type="expression" priority="8" dxfId="1">
      <formula>OR(B69="REVISAR",B69="NO RECOMENDADO")</formula>
    </cfRule>
  </conditionalFormatting>
  <conditionalFormatting sqref="B70">
    <cfRule type="expression" priority="9" dxfId="0">
      <formula>OR(B70="CUMPLE",B70="NO APLICA")</formula>
    </cfRule>
    <cfRule type="expression" priority="10" dxfId="1">
      <formula>OR(B70="REVISAR",B70="NO RECOMENDADO")</formula>
    </cfRule>
  </conditionalFormatting>
  <conditionalFormatting sqref="B71">
    <cfRule type="expression" priority="11" dxfId="0">
      <formula>OR(B71="CUMPLE",B71="NO APLICA")</formula>
    </cfRule>
    <cfRule type="expression" priority="12" dxfId="1">
      <formula>OR(B71="REVISAR",B71="NO RECOMENDADO")</formula>
    </cfRule>
  </conditionalFormatting>
  <conditionalFormatting sqref="B72">
    <cfRule type="expression" priority="13" dxfId="0">
      <formula>OR(B72="CUMPLE",B72="NO APLICA")</formula>
    </cfRule>
    <cfRule type="expression" priority="14" dxfId="1">
      <formula>OR(B72="REVISAR",B72="NO RECOMENDADO")</formula>
    </cfRule>
  </conditionalFormatting>
  <conditionalFormatting sqref="B73">
    <cfRule type="expression" priority="15" dxfId="0">
      <formula>OR(B73="CUMPLE",B73="NO APLICA")</formula>
    </cfRule>
    <cfRule type="expression" priority="16" dxfId="1">
      <formula>OR(B73="REVISAR",B73="NO RECOMENDADO")</formula>
    </cfRule>
  </conditionalFormatting>
  <conditionalFormatting sqref="B74">
    <cfRule type="expression" priority="17" dxfId="0">
      <formula>OR(B74="CUMPLE",B74="NO APLICA")</formula>
    </cfRule>
    <cfRule type="expression" priority="18" dxfId="1">
      <formula>OR(B74="REVISAR",B74="NO RECOMENDADO")</formula>
    </cfRule>
  </conditionalFormatting>
  <conditionalFormatting sqref="B75">
    <cfRule type="expression" priority="19" dxfId="0">
      <formula>OR(B75="CUMPLE",B75="NO APLICA")</formula>
    </cfRule>
    <cfRule type="expression" priority="20" dxfId="1">
      <formula>OR(B75="REVISAR",B75="NO RECOMENDADO")</formula>
    </cfRule>
  </conditionalFormatting>
  <conditionalFormatting sqref="B77">
    <cfRule type="expression" priority="21" dxfId="0">
      <formula>ISNUMBER(SEARCH("APTO",B77))</formula>
    </cfRule>
    <cfRule type="expression" priority="22" dxfId="1">
      <formula>ISNUMBER(SEARCH("REVISAR",B77))</formula>
    </cfRule>
  </conditionalFormatting>
  <pageMargins left="0.3" right="0.3" top="0.5" bottom="0.5" header="0.511811023622047" footer="0.511811023622047"/>
  <pageSetup orientation="portrait" paperSize="9" fitToHeight="0" fitToWidth="1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zoomScaleNormal="100" workbookViewId="0">
      <pane ySplit="3" topLeftCell="A4" activePane="bottomLeft" state="frozen"/>
      <selection pane="bottomLeft" activeCell="A1" sqref="A1:C1"/>
    </sheetView>
  </sheetViews>
  <sheetFormatPr baseColWidth="10" defaultColWidth="8.6640625" defaultRowHeight="14.4"/>
  <cols>
    <col width="48" customWidth="1" style="8" min="1" max="1"/>
    <col width="16" customWidth="1" style="8" min="2" max="3"/>
    <col width="14" customWidth="1" style="8" min="3" max="3"/>
    <col width="34" customWidth="1" style="8" min="4" max="4"/>
  </cols>
  <sheetData>
    <row r="1" ht="21.75" customHeight="1" s="8">
      <c r="A1" s="20" t="inlineStr">
        <is>
          <t>FAFA - RESUMEN DE DISEÑO</t>
        </is>
      </c>
    </row>
    <row r="2">
      <c r="A2" s="22" t="n"/>
      <c r="B2" s="22" t="n"/>
      <c r="C2" s="22" t="n"/>
    </row>
    <row r="3" ht="18" customHeight="1" s="8">
      <c r="A3" s="23" t="inlineStr">
        <is>
          <t>Elemento</t>
        </is>
      </c>
      <c r="B3" s="24" t="inlineStr">
        <is>
          <t>Valor</t>
        </is>
      </c>
      <c r="C3" s="24" t="inlineStr">
        <is>
          <t>Unidad</t>
        </is>
      </c>
      <c r="D3" s="24" t="inlineStr">
        <is>
          <t>Estado / nota</t>
        </is>
      </c>
    </row>
    <row r="4" ht="18" customHeight="1" s="8">
      <c r="A4" s="25" t="inlineStr">
        <is>
          <t>Caudal medio diario</t>
        </is>
      </c>
      <c r="B4" s="58">
        <f>Calculos!B6</f>
        <v/>
      </c>
      <c r="C4" s="28" t="inlineStr">
        <is>
          <t>m³/d</t>
        </is>
      </c>
      <c r="D4" s="59" t="inlineStr"/>
    </row>
    <row r="5" ht="18" customHeight="1" s="8">
      <c r="A5" s="25" t="inlineStr">
        <is>
          <t>Caudal máximo horario</t>
        </is>
      </c>
      <c r="B5" s="58">
        <f>Calculos!B8</f>
        <v/>
      </c>
      <c r="C5" s="28" t="inlineStr">
        <is>
          <t>L/s</t>
        </is>
      </c>
      <c r="D5" s="59" t="inlineStr"/>
    </row>
    <row r="6" ht="18" customHeight="1" s="8">
      <c r="A6" s="25" t="inlineStr">
        <is>
          <t>TRH recomendado</t>
        </is>
      </c>
      <c r="B6" s="58">
        <f>Calculos!B20</f>
        <v/>
      </c>
      <c r="C6" s="28" t="inlineStr">
        <is>
          <t>d</t>
        </is>
      </c>
      <c r="D6" s="59" t="inlineStr"/>
    </row>
    <row r="7" ht="18" customHeight="1" s="8">
      <c r="A7" s="25" t="inlineStr">
        <is>
          <t>TRH adoptado</t>
        </is>
      </c>
      <c r="B7" s="58">
        <f>Calculos!B21</f>
        <v/>
      </c>
      <c r="C7" s="28" t="inlineStr">
        <is>
          <t>d</t>
        </is>
      </c>
      <c r="D7" s="59" t="inlineStr"/>
    </row>
    <row r="8" ht="18" customHeight="1" s="8">
      <c r="A8" s="25" t="inlineStr">
        <is>
          <t>Volumen de material filtrante</t>
        </is>
      </c>
      <c r="B8" s="58">
        <f>Calculos!B23</f>
        <v/>
      </c>
      <c r="C8" s="28" t="inlineStr">
        <is>
          <t>m³</t>
        </is>
      </c>
      <c r="D8" s="59" t="inlineStr"/>
    </row>
    <row r="9" ht="18" customHeight="1" s="8">
      <c r="A9" s="25" t="inlineStr">
        <is>
          <t>Área total requerida</t>
        </is>
      </c>
      <c r="B9" s="58">
        <f>Calculos!B25</f>
        <v/>
      </c>
      <c r="C9" s="28" t="inlineStr">
        <is>
          <t>m²</t>
        </is>
      </c>
      <c r="D9" s="59" t="inlineStr"/>
    </row>
    <row r="10" ht="18" customHeight="1" s="8">
      <c r="A10" s="25" t="inlineStr">
        <is>
          <t>Número de unidades</t>
        </is>
      </c>
      <c r="B10" s="60">
        <f>'Datos de Entrada'!C20</f>
        <v/>
      </c>
      <c r="C10" s="28" t="inlineStr">
        <is>
          <t>unid</t>
        </is>
      </c>
      <c r="D10" s="59" t="inlineStr"/>
    </row>
    <row r="11" ht="18" customHeight="1" s="8">
      <c r="A11" s="25" t="inlineStr">
        <is>
          <t>Ancho por unidad</t>
        </is>
      </c>
      <c r="B11" s="58">
        <f>Calculos!B27</f>
        <v/>
      </c>
      <c r="C11" s="28" t="inlineStr">
        <is>
          <t>m</t>
        </is>
      </c>
      <c r="D11" s="59" t="inlineStr"/>
    </row>
    <row r="12" ht="18" customHeight="1" s="8">
      <c r="A12" s="25" t="inlineStr">
        <is>
          <t>Largo por unidad</t>
        </is>
      </c>
      <c r="B12" s="58">
        <f>Calculos!B28</f>
        <v/>
      </c>
      <c r="C12" s="28" t="inlineStr">
        <is>
          <t>m</t>
        </is>
      </c>
      <c r="D12" s="59" t="inlineStr"/>
    </row>
    <row r="13" ht="18" customHeight="1" s="8">
      <c r="A13" s="25" t="inlineStr">
        <is>
          <t>Altura interna total</t>
        </is>
      </c>
      <c r="B13" s="58">
        <f>Calculos!B29</f>
        <v/>
      </c>
      <c r="C13" s="28" t="inlineStr">
        <is>
          <t>m</t>
        </is>
      </c>
      <c r="D13" s="59" t="inlineStr"/>
    </row>
    <row r="14" ht="18" customHeight="1" s="8">
      <c r="A14" s="25" t="inlineStr">
        <is>
          <t>Tubos de alimentación por unidad</t>
        </is>
      </c>
      <c r="B14" s="60">
        <f>Calculos!B37</f>
        <v/>
      </c>
      <c r="C14" s="28" t="inlineStr">
        <is>
          <t>unid</t>
        </is>
      </c>
      <c r="D14" s="59" t="inlineStr"/>
    </row>
    <row r="15" ht="18" customHeight="1" s="8">
      <c r="A15" s="25" t="inlineStr">
        <is>
          <t>Tubos guía de drenaje por unidad</t>
        </is>
      </c>
      <c r="B15" s="60">
        <f>Calculos!B40</f>
        <v/>
      </c>
      <c r="C15" s="28" t="inlineStr">
        <is>
          <t>unid</t>
        </is>
      </c>
      <c r="D15" s="59" t="inlineStr"/>
    </row>
    <row r="16" ht="18" customHeight="1" s="8">
      <c r="A16" s="25" t="inlineStr">
        <is>
          <t>Orificios mínimos de losa por unidad</t>
        </is>
      </c>
      <c r="B16" s="60">
        <f>Calculos!B43</f>
        <v/>
      </c>
      <c r="C16" s="28" t="inlineStr">
        <is>
          <t>unid</t>
        </is>
      </c>
      <c r="D16" s="59" t="inlineStr"/>
    </row>
    <row r="17" ht="18" customHeight="1" s="8">
      <c r="A17" s="25" t="inlineStr">
        <is>
          <t>DBO5 esperada en efluente</t>
        </is>
      </c>
      <c r="B17" s="58">
        <f>Calculos!B55</f>
        <v/>
      </c>
      <c r="C17" s="28" t="inlineStr">
        <is>
          <t>mg/L</t>
        </is>
      </c>
      <c r="D17" s="59" t="inlineStr"/>
    </row>
    <row r="18" ht="18" customHeight="1" s="8">
      <c r="A18" s="35" t="inlineStr">
        <is>
          <t>DQO esperada en efluente</t>
        </is>
      </c>
      <c r="B18" s="61">
        <f>Calculos!B56</f>
        <v/>
      </c>
      <c r="C18" s="38" t="inlineStr">
        <is>
          <t>mg/L</t>
        </is>
      </c>
      <c r="D18" s="59" t="inlineStr"/>
    </row>
    <row r="19" ht="18" customHeight="1" s="8">
      <c r="A19" s="35" t="inlineStr">
        <is>
          <t>SST esperados en efluente</t>
        </is>
      </c>
      <c r="B19" s="61">
        <f>Calculos!B57</f>
        <v/>
      </c>
      <c r="C19" s="38" t="inlineStr">
        <is>
          <t>mg/L</t>
        </is>
      </c>
      <c r="D19" s="59" t="inlineStr"/>
    </row>
    <row r="20" ht="18" customHeight="1" s="8">
      <c r="A20" s="35" t="inlineStr">
        <is>
          <t>Producción de lodos secos</t>
        </is>
      </c>
      <c r="B20" s="61">
        <f>Calculos!B61</f>
        <v/>
      </c>
      <c r="C20" s="38" t="inlineStr">
        <is>
          <t>kg MS/d</t>
        </is>
      </c>
      <c r="D20" s="59" t="inlineStr"/>
    </row>
    <row r="21" ht="18" customHeight="1" s="8">
      <c r="A21" s="35" t="inlineStr">
        <is>
          <t>Volumen de lodo por intervalo</t>
        </is>
      </c>
      <c r="B21" s="61">
        <f>Calculos!B63</f>
        <v/>
      </c>
      <c r="C21" s="38" t="inlineStr">
        <is>
          <t>m³</t>
        </is>
      </c>
      <c r="D21" s="59" t="inlineStr"/>
    </row>
    <row r="22" ht="34" customHeight="1" s="8">
      <c r="A22" s="35" t="inlineStr">
        <is>
          <t>Resultado general</t>
        </is>
      </c>
      <c r="B22" s="62">
        <f>Calculos!B77</f>
        <v/>
      </c>
      <c r="C22" s="38" t="inlineStr">
        <is>
          <t>-</t>
        </is>
      </c>
      <c r="D22" s="59" t="inlineStr"/>
    </row>
    <row r="23"/>
    <row r="24" ht="54" customHeight="1" s="8">
      <c r="A24" s="46" t="inlineStr">
        <is>
          <t>Criterios clave: la Guía limita por prudencia los FAFA a 1.000-2.000 habitantes, preferentemente en Valles y Llanos; no recomienda su uso con temperatura media del agua del mes más frío &lt;15 °C salvo estudio exhaustivo. Requiere pretratamiento y tratamiento primario previo, y normalmente un postratamiento para cumplir objetivos de vertido.</t>
        </is>
      </c>
    </row>
    <row r="25"/>
    <row r="26" ht="42" customHeight="1" s="8">
      <c r="A26" s="46" t="inlineStr">
        <is>
          <t>Fuente principal: Guía técnica para la selección y diseño de líneas de tratamiento de aguas residuales - Módulo 2, Cap. 7.1 FAFA (MMAyA/VAPSB; CEDEX). https://ceh.cedex.es/web/documentos/FCAS/2_Guia_PTAR_Bolivia.pdf</t>
        </is>
      </c>
    </row>
  </sheetData>
  <mergeCells count="3">
    <mergeCell ref="A1:D1"/>
    <mergeCell ref="A24:D24"/>
    <mergeCell ref="A26:D26"/>
  </mergeCells>
  <conditionalFormatting sqref="B22">
    <cfRule type="expression" priority="1" dxfId="0">
      <formula>ISNUMBER(SEARCH("APTO",B22))</formula>
    </cfRule>
    <cfRule type="expression" priority="2" dxfId="1">
      <formula>ISNUMBER(SEARCH("REVISAR",B22))</formula>
    </cfRule>
  </conditionalFormatting>
  <pageMargins left="0.3" right="0.3" top="0.5" bottom="0.5" header="0.511811023622047" footer="0.511811023622047"/>
  <pageSetup orientation="portrait" paperSize="9" fitToHeight="0" fitToWidth="1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9"/>
  <sheetViews>
    <sheetView showGridLines="0" tabSelected="1" topLeftCell="A36" zoomScaleNormal="100" workbookViewId="0">
      <selection activeCell="I55" sqref="I55"/>
    </sheetView>
  </sheetViews>
  <sheetFormatPr baseColWidth="10" defaultColWidth="8.6640625" defaultRowHeight="14.4"/>
  <cols>
    <col width="12" customWidth="1" style="8" min="1" max="1"/>
    <col width="12" customWidth="1" style="8" min="2" max="2"/>
    <col width="12" customWidth="1" style="8" min="3" max="3"/>
    <col width="12" customWidth="1" style="8" min="4" max="4"/>
    <col width="12" customWidth="1" style="8" min="5" max="5"/>
    <col width="12" customWidth="1" style="8" min="6" max="6"/>
    <col width="12" customWidth="1" style="8" min="7" max="7"/>
    <col width="12" customWidth="1" style="8" min="8" max="8"/>
    <col width="12" customWidth="1" style="8" min="9" max="9"/>
    <col width="12" customWidth="1" style="8" min="10" max="10"/>
    <col width="12" customWidth="1" style="8" min="11" max="11"/>
    <col width="12" customWidth="1" style="8" min="12" max="12"/>
  </cols>
  <sheetData>
    <row r="1" ht="24" customHeight="1" s="8">
      <c r="A1" s="20" t="inlineStr">
        <is>
          <t>FAFA - ESQUEMAS DE LA ESTRUCTURA Y LÍNEA DE TRATAMIENTO</t>
        </is>
      </c>
    </row>
    <row r="2" ht="36" customHeight="1" s="8">
      <c r="A2" s="21" t="inlineStr">
        <is>
          <t>Esquemas generados con las dimensiones del ejemplo de la hoja 'Datos de Entrada'. Si se modifican los datos, los cálculos se actualizan automáticamente pero las imágenes son ilustrativas y deben regenerarse para reflejar nuevas dimensiones.</t>
        </is>
      </c>
    </row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 ht="42" customHeight="1" s="8">
      <c r="A59" s="46" t="inlineStr">
        <is>
          <t>Fuente principal: Guía técnica para la selección y diseño de líneas de tratamiento de aguas residuales - Módulo 2, Cap. 7.1 FAFA (MMAyA/VAPSB; CEDEX). https://ceh.cedex.es/web/documentos/FCAS/2_Guia_PTAR_Bolivia.pdf</t>
        </is>
      </c>
    </row>
  </sheetData>
  <mergeCells count="3">
    <mergeCell ref="A2:L2"/>
    <mergeCell ref="A1:L1"/>
    <mergeCell ref="A59:L59"/>
  </mergeCells>
  <pageMargins left="0.3" right="0.3" top="0.5" bottom="0.5" header="0.511811023622047" footer="0.511811023622047"/>
  <pageSetup orientation="portrait" paperSize="9" fitToHeight="0" fitToWidth="1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2026-09-14T22:37:04Z</dcterms:created>
  <dcterms:modified xmlns:dcterms="http://purl.org/dc/terms/" xmlns:xsi="http://www.w3.org/2001/XMLSchema-instance" xsi:type="dcterms:W3CDTF">2026-09-14T23:24:45Z</dcterms:modified>
  <cp:lastModifiedBy>Usuario</cp:lastModifiedBy>
  <cp:revision>0</cp:revision>
</cp:coreProperties>
</file>